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sbhr-my.sharepoint.com/personal/mjerkovic_fsb_hr/Documents/Documents/KONTROLING/PLAN 2025/FINANCIJSKI PLAN_izvršenje/I-XII_2025/"/>
    </mc:Choice>
  </mc:AlternateContent>
  <xr:revisionPtr revIDLastSave="284" documentId="8_{86F93EB7-DB64-4734-A773-65D3261882CD}" xr6:coauthVersionLast="47" xr6:coauthVersionMax="47" xr10:uidLastSave="{F3DF776A-F6BD-4D5A-ACD9-0B3F31A345D6}"/>
  <bookViews>
    <workbookView xWindow="-120" yWindow="-120" windowWidth="29040" windowHeight="15840" xr2:uid="{00000000-000D-0000-FFFF-FFFF00000000}"/>
  </bookViews>
  <sheets>
    <sheet name="FSB - Posebni dio" sheetId="7" r:id="rId1"/>
  </sheets>
  <definedNames>
    <definedName name="_xlnm.Print_Area" localSheetId="0">'FSB - Posebni dio'!$A$1:$F$119</definedName>
    <definedName name="_xlnm.Print_Titles" localSheetId="0">'FSB - Posebni dio'!$2:$2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7" l="1"/>
  <c r="F42" i="7"/>
  <c r="F43" i="7"/>
  <c r="F44" i="7"/>
  <c r="F45" i="7"/>
  <c r="F46" i="7"/>
  <c r="E25" i="7"/>
  <c r="F9" i="7"/>
  <c r="E9" i="7"/>
  <c r="D81" i="7"/>
  <c r="E81" i="7"/>
  <c r="C81" i="7"/>
  <c r="F82" i="7"/>
  <c r="F83" i="7"/>
  <c r="F84" i="7"/>
  <c r="F86" i="7"/>
  <c r="D85" i="7"/>
  <c r="E85" i="7"/>
  <c r="F85" i="7" s="1"/>
  <c r="C85" i="7"/>
  <c r="F81" i="7" l="1"/>
  <c r="C80" i="7"/>
  <c r="D80" i="7"/>
  <c r="E80" i="7"/>
  <c r="F19" i="7"/>
  <c r="E22" i="7"/>
  <c r="F22" i="7" s="1"/>
  <c r="E18" i="7"/>
  <c r="E16" i="7" s="1"/>
  <c r="D21" i="7"/>
  <c r="C21" i="7"/>
  <c r="F20" i="7"/>
  <c r="E39" i="7"/>
  <c r="F39" i="7" s="1"/>
  <c r="E45" i="7"/>
  <c r="E52" i="7"/>
  <c r="E50" i="7" s="1"/>
  <c r="F50" i="7" s="1"/>
  <c r="E56" i="7"/>
  <c r="F56" i="7" s="1"/>
  <c r="E60" i="7"/>
  <c r="F60" i="7" s="1"/>
  <c r="E66" i="7"/>
  <c r="F66" i="7" s="1"/>
  <c r="F67" i="7"/>
  <c r="E79" i="7"/>
  <c r="E78" i="7"/>
  <c r="E75" i="7"/>
  <c r="F75" i="7" s="1"/>
  <c r="E72" i="7"/>
  <c r="F72" i="7" s="1"/>
  <c r="E71" i="7"/>
  <c r="F71" i="7" s="1"/>
  <c r="E94" i="7"/>
  <c r="F94" i="7" s="1"/>
  <c r="E88" i="7"/>
  <c r="F88" i="7" s="1"/>
  <c r="E102" i="7"/>
  <c r="F102" i="7" s="1"/>
  <c r="E99" i="7"/>
  <c r="F99" i="7" s="1"/>
  <c r="E106" i="7"/>
  <c r="F106" i="7" s="1"/>
  <c r="E112" i="7"/>
  <c r="F112" i="7" s="1"/>
  <c r="F13" i="7"/>
  <c r="F17" i="7"/>
  <c r="F18" i="7"/>
  <c r="F25" i="7"/>
  <c r="F26" i="7"/>
  <c r="F30" i="7"/>
  <c r="F31" i="7"/>
  <c r="F32" i="7"/>
  <c r="F34" i="7"/>
  <c r="F38" i="7"/>
  <c r="F40" i="7"/>
  <c r="F47" i="7"/>
  <c r="F51" i="7"/>
  <c r="F53" i="7"/>
  <c r="F54" i="7"/>
  <c r="F55" i="7"/>
  <c r="F57" i="7"/>
  <c r="F58" i="7"/>
  <c r="F61" i="7"/>
  <c r="F62" i="7"/>
  <c r="F63" i="7"/>
  <c r="F64" i="7"/>
  <c r="F65" i="7"/>
  <c r="F68" i="7"/>
  <c r="F73" i="7"/>
  <c r="F74" i="7"/>
  <c r="F76" i="7"/>
  <c r="F89" i="7"/>
  <c r="F90" i="7"/>
  <c r="F91" i="7"/>
  <c r="F92" i="7"/>
  <c r="F93" i="7"/>
  <c r="F95" i="7"/>
  <c r="F96" i="7"/>
  <c r="F100" i="7"/>
  <c r="F101" i="7"/>
  <c r="F103" i="7"/>
  <c r="F107" i="7"/>
  <c r="F108" i="7"/>
  <c r="F109" i="7"/>
  <c r="F110" i="7"/>
  <c r="F111" i="7"/>
  <c r="F113" i="7"/>
  <c r="F117" i="7"/>
  <c r="F119" i="7"/>
  <c r="D118" i="7"/>
  <c r="D116" i="7"/>
  <c r="C116" i="7"/>
  <c r="E118" i="7"/>
  <c r="E116" i="7"/>
  <c r="C3" i="7"/>
  <c r="C4" i="7"/>
  <c r="C5" i="7"/>
  <c r="C6" i="7"/>
  <c r="C7" i="7"/>
  <c r="C8" i="7"/>
  <c r="C10" i="7"/>
  <c r="C11" i="7"/>
  <c r="C12" i="7"/>
  <c r="C14" i="7"/>
  <c r="C15" i="7"/>
  <c r="C16" i="7"/>
  <c r="C17" i="7"/>
  <c r="C18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3" i="7"/>
  <c r="C44" i="7"/>
  <c r="C45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8" i="7"/>
  <c r="C69" i="7"/>
  <c r="C70" i="7"/>
  <c r="C71" i="7"/>
  <c r="C72" i="7"/>
  <c r="C73" i="7"/>
  <c r="C74" i="7"/>
  <c r="C75" i="7"/>
  <c r="C76" i="7"/>
  <c r="C77" i="7"/>
  <c r="C79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9" i="7"/>
  <c r="C118" i="7" s="1"/>
  <c r="F80" i="7" l="1"/>
  <c r="E21" i="7"/>
  <c r="F21" i="7" s="1"/>
  <c r="E37" i="7"/>
  <c r="F52" i="7"/>
  <c r="E77" i="7"/>
  <c r="F77" i="7" s="1"/>
  <c r="E115" i="7"/>
  <c r="E114" i="7" s="1"/>
  <c r="F114" i="7" s="1"/>
  <c r="F116" i="7"/>
  <c r="F118" i="7"/>
  <c r="F78" i="7"/>
  <c r="C115" i="7"/>
  <c r="E105" i="7"/>
  <c r="F79" i="7"/>
  <c r="D115" i="7"/>
  <c r="E70" i="7"/>
  <c r="F70" i="7" s="1"/>
  <c r="E29" i="7"/>
  <c r="F29" i="7" s="1"/>
  <c r="E33" i="7"/>
  <c r="F33" i="7" s="1"/>
  <c r="E24" i="7"/>
  <c r="E15" i="7" l="1"/>
  <c r="F115" i="7"/>
  <c r="F37" i="7"/>
  <c r="E36" i="7"/>
  <c r="E23" i="7"/>
  <c r="F23" i="7" s="1"/>
  <c r="F24" i="7"/>
  <c r="F16" i="7"/>
  <c r="E12" i="7"/>
  <c r="F12" i="7" s="1"/>
  <c r="F105" i="7"/>
  <c r="E49" i="7"/>
  <c r="E28" i="7"/>
  <c r="E59" i="7"/>
  <c r="E98" i="7"/>
  <c r="E87" i="7"/>
  <c r="E69" i="7"/>
  <c r="E6" i="7" l="1"/>
  <c r="F6" i="7" s="1"/>
  <c r="F59" i="7"/>
  <c r="E35" i="7"/>
  <c r="F35" i="7" s="1"/>
  <c r="F36" i="7"/>
  <c r="E5" i="7"/>
  <c r="F5" i="7" s="1"/>
  <c r="F49" i="7"/>
  <c r="E14" i="7"/>
  <c r="F14" i="7" s="1"/>
  <c r="F15" i="7"/>
  <c r="E27" i="7"/>
  <c r="F27" i="7" s="1"/>
  <c r="F28" i="7"/>
  <c r="E8" i="7"/>
  <c r="F8" i="7" s="1"/>
  <c r="F69" i="7"/>
  <c r="E11" i="7"/>
  <c r="F11" i="7" s="1"/>
  <c r="F87" i="7"/>
  <c r="E97" i="7"/>
  <c r="F97" i="7" s="1"/>
  <c r="F98" i="7"/>
  <c r="E7" i="7"/>
  <c r="F7" i="7" s="1"/>
  <c r="E104" i="7"/>
  <c r="F104" i="7" s="1"/>
  <c r="E10" i="7"/>
  <c r="F10" i="7" s="1"/>
  <c r="E4" i="7"/>
  <c r="E48" i="7"/>
  <c r="F48" i="7" s="1"/>
  <c r="F4" i="7" l="1"/>
  <c r="E3" i="7"/>
  <c r="F3" i="7"/>
</calcChain>
</file>

<file path=xl/sharedStrings.xml><?xml version="1.0" encoding="utf-8"?>
<sst xmlns="http://schemas.openxmlformats.org/spreadsheetml/2006/main" count="148" uniqueCount="52">
  <si>
    <t>Opći prihodi i primici</t>
  </si>
  <si>
    <t>PROGRAMSKO FINANCIRANJE JAVNIH VISOKIH UČILIŠTA</t>
  </si>
  <si>
    <t>43</t>
  </si>
  <si>
    <t>Ostali prihodi za posebne namjene</t>
  </si>
  <si>
    <t>Pomoći EU</t>
  </si>
  <si>
    <t>Donacije</t>
  </si>
  <si>
    <t>31</t>
  </si>
  <si>
    <t>Vlastiti prihodi</t>
  </si>
  <si>
    <t>Mehanizam za oporavak i otpornost</t>
  </si>
  <si>
    <t>32</t>
  </si>
  <si>
    <t>34</t>
  </si>
  <si>
    <t>37</t>
  </si>
  <si>
    <t>42</t>
  </si>
  <si>
    <t>38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</si>
  <si>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</si>
  <si>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</si>
  <si>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</si>
  <si>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</si>
  <si>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</si>
  <si>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</si>
  <si>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Ostali rashodi</t>
  </si>
  <si>
    <t>Subvencije</t>
  </si>
  <si>
    <t>Rashodi za nabavu neproizvedene dugotrajne imovine</t>
  </si>
  <si>
    <t>3705</t>
  </si>
  <si>
    <t>VISOKO OBRAZOVANJE</t>
  </si>
  <si>
    <t>61</t>
  </si>
  <si>
    <t xml:space="preserve">NAZIV PRORAČUNSKOG KORISNIKA </t>
  </si>
  <si>
    <t>Rashodi poslovanja</t>
  </si>
  <si>
    <t>Rashodi za nabavu nefinancijske imovine</t>
  </si>
  <si>
    <t>SVEUKUPNO SVI IZVORI</t>
  </si>
  <si>
    <t>A621001</t>
  </si>
  <si>
    <t>REDOVNA DJELATNOST SVEUČILIŠTA U ZAGREBU</t>
  </si>
  <si>
    <t>A621183</t>
  </si>
  <si>
    <t>STIPENDIJE I ŠKOLARINE ZA DOKTORSKI STUDIJ</t>
  </si>
  <si>
    <t>A622122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</si>
  <si>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</si>
  <si>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</si>
  <si>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</si>
  <si>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</si>
  <si>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Ostale pomoći</t>
  </si>
  <si>
    <t>Pomoći dane u inozemstvo i unutar općeg proračuna</t>
  </si>
  <si>
    <t>K679116</t>
  </si>
  <si>
    <t>OBNOVA ZGRADA OŠTEĆENIH U POTRESU S ENERGETSKOM OBNOVOM - NPOO (C6.1.R1-I2)</t>
  </si>
  <si>
    <t>K679119</t>
  </si>
  <si>
    <t>K679128</t>
  </si>
  <si>
    <t>POBOLJŠANJE UČINKOVITOSTI JAVNIH ULAGANJA NA PODRUČJU ISTRAŽIVANJA, RAZVOJA I INOVACIJA - NPOO (C3.2.R3)</t>
  </si>
  <si>
    <t>Namjenski primitak - NPOO</t>
  </si>
  <si>
    <t>IZVORNI PLAN ILI REBALANS 
2025.</t>
  </si>
  <si>
    <t>TEKUĆI PLAN 
2025.</t>
  </si>
  <si>
    <t>OSTVARENJE/IZVRŠENJE 
01.2025. - 12.2025.</t>
  </si>
  <si>
    <t>INDEKS
(4)/(3)</t>
  </si>
  <si>
    <t>Europski fond za regionalni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</si>
</sst>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theme="0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/>
      <top style="thin">
        <color indexed="64"/>
      </top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9" fontId="16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12" fillId="0" borderId="7" xfId="50" applyNumberFormat="1" applyBorder="1">
      <alignment horizontal="right" vertical="center"/>
    </xf>
    <xf numFmtId="0" fontId="13" fillId="29" borderId="5" xfId="6" quotePrefix="1" applyFont="1" applyFill="1" applyBorder="1" applyAlignment="1">
      <alignment horizontal="left" vertical="center" indent="4"/>
    </xf>
    <xf numFmtId="0" fontId="13" fillId="29" borderId="5" xfId="6" quotePrefix="1" applyFont="1" applyFill="1" applyBorder="1" applyAlignment="1">
      <alignment horizontal="left" vertical="center" indent="1"/>
    </xf>
    <xf numFmtId="0" fontId="13" fillId="29" borderId="3" xfId="0" quotePrefix="1" applyFont="1" applyFill="1" applyBorder="1" applyAlignment="1">
      <alignment horizontal="center" vertical="center" wrapText="1"/>
    </xf>
    <xf numFmtId="0" fontId="13" fillId="29" borderId="3" xfId="0" applyFont="1" applyFill="1" applyBorder="1" applyAlignment="1">
      <alignment horizontal="center" vertical="center" wrapText="1"/>
    </xf>
    <xf numFmtId="0" fontId="13" fillId="29" borderId="0" xfId="6" quotePrefix="1" applyFont="1" applyFill="1" applyBorder="1" applyAlignment="1">
      <alignment horizontal="left" vertical="center" indent="1"/>
    </xf>
    <xf numFmtId="3" fontId="1" fillId="27" borderId="4" xfId="50" applyNumberFormat="1" applyFont="1" applyFill="1">
      <alignment horizontal="right" vertical="center"/>
    </xf>
    <xf numFmtId="3" fontId="14" fillId="0" borderId="4" xfId="49" quotePrefix="1" applyNumberFormat="1" applyFont="1" applyFill="1" applyAlignment="1">
      <alignment horizontal="right" vertical="center" indent="1"/>
    </xf>
    <xf numFmtId="3" fontId="14" fillId="0" borderId="4" xfId="50" applyNumberFormat="1" applyFont="1">
      <alignment horizontal="right" vertical="center"/>
    </xf>
    <xf numFmtId="3" fontId="13" fillId="29" borderId="6" xfId="50" applyNumberFormat="1" applyFont="1" applyFill="1" applyBorder="1">
      <alignment horizontal="right" vertical="center"/>
    </xf>
    <xf numFmtId="3" fontId="1" fillId="27" borderId="4" xfId="49" quotePrefix="1" applyNumberFormat="1" applyFont="1" applyFill="1" applyAlignment="1">
      <alignment horizontal="right" vertical="center" indent="1"/>
    </xf>
    <xf numFmtId="3" fontId="1" fillId="28" borderId="4" xfId="49" quotePrefix="1" applyNumberFormat="1" applyFont="1" applyFill="1" applyAlignment="1">
      <alignment horizontal="right" vertical="center" indent="1"/>
    </xf>
    <xf numFmtId="3" fontId="1" fillId="28" borderId="4" xfId="50" applyNumberFormat="1" applyFont="1" applyFill="1">
      <alignment horizontal="right" vertical="center"/>
    </xf>
    <xf numFmtId="0" fontId="15" fillId="0" borderId="0" xfId="0" applyFont="1"/>
    <xf numFmtId="0" fontId="14" fillId="0" borderId="4" xfId="49" quotePrefix="1" applyFont="1" applyFill="1">
      <alignment horizontal="left" vertical="center" indent="1"/>
    </xf>
    <xf numFmtId="0" fontId="1" fillId="27" borderId="4" xfId="49" quotePrefix="1" applyFont="1" applyFill="1">
      <alignment horizontal="left" vertical="center" indent="1"/>
    </xf>
    <xf numFmtId="0" fontId="1" fillId="28" borderId="4" xfId="49" quotePrefix="1" applyFont="1" applyFill="1">
      <alignment horizontal="left" vertical="center" indent="1"/>
    </xf>
    <xf numFmtId="0" fontId="14" fillId="0" borderId="4" xfId="49" quotePrefix="1" applyFont="1" applyFill="1" applyAlignment="1">
      <alignment horizontal="left" vertical="center" indent="7"/>
    </xf>
    <xf numFmtId="0" fontId="1" fillId="27" borderId="4" xfId="49" quotePrefix="1" applyFont="1" applyFill="1" applyAlignment="1">
      <alignment vertical="center"/>
    </xf>
    <xf numFmtId="0" fontId="1" fillId="28" borderId="4" xfId="49" quotePrefix="1" applyFont="1" applyFill="1" applyAlignment="1">
      <alignment horizontal="left" vertical="center" indent="7"/>
    </xf>
    <xf numFmtId="0" fontId="14" fillId="0" borderId="4" xfId="49" quotePrefix="1" applyFont="1" applyFill="1" applyAlignment="1">
      <alignment horizontal="right" vertical="center"/>
    </xf>
    <xf numFmtId="0" fontId="14" fillId="0" borderId="4" xfId="49" quotePrefix="1" applyFont="1" applyFill="1" applyAlignment="1">
      <alignment horizontal="left" vertical="center" indent="9"/>
    </xf>
    <xf numFmtId="0" fontId="14" fillId="0" borderId="4" xfId="49" quotePrefix="1" applyFont="1" applyFill="1" applyAlignment="1">
      <alignment vertical="center"/>
    </xf>
    <xf numFmtId="0" fontId="14" fillId="0" borderId="4" xfId="49" quotePrefix="1" applyFont="1" applyFill="1" applyAlignment="1">
      <alignment horizontal="center" vertical="center"/>
    </xf>
    <xf numFmtId="0" fontId="1" fillId="27" borderId="8" xfId="0" quotePrefix="1" applyFont="1" applyFill="1" applyBorder="1" applyAlignment="1">
      <alignment horizontal="left" vertical="center" wrapText="1"/>
    </xf>
    <xf numFmtId="4" fontId="1" fillId="27" borderId="4" xfId="50" applyNumberFormat="1" applyFont="1" applyFill="1">
      <alignment horizontal="right" vertical="center"/>
    </xf>
    <xf numFmtId="9" fontId="1" fillId="27" borderId="4" xfId="51" applyFont="1" applyFill="1" applyBorder="1" applyAlignment="1">
      <alignment horizontal="right" vertical="center"/>
    </xf>
    <xf numFmtId="9" fontId="14" fillId="0" borderId="4" xfId="51" applyFont="1" applyBorder="1" applyAlignment="1">
      <alignment horizontal="right" vertical="center"/>
    </xf>
    <xf numFmtId="9" fontId="13" fillId="29" borderId="6" xfId="51" applyFont="1" applyFill="1" applyBorder="1" applyAlignment="1">
      <alignment horizontal="right" vertical="center"/>
    </xf>
    <xf numFmtId="9" fontId="1" fillId="28" borderId="4" xfId="51" applyFont="1" applyFill="1" applyBorder="1" applyAlignment="1">
      <alignment horizontal="right" vertical="center"/>
    </xf>
    <xf numFmtId="4" fontId="13" fillId="29" borderId="3" xfId="0" applyNumberFormat="1" applyFont="1" applyFill="1" applyBorder="1" applyAlignment="1">
      <alignment horizontal="center" vertical="center" wrapText="1"/>
    </xf>
    <xf numFmtId="4" fontId="14" fillId="0" borderId="4" xfId="50" applyNumberFormat="1" applyFont="1">
      <alignment horizontal="right" vertical="center"/>
    </xf>
    <xf numFmtId="4" fontId="13" fillId="29" borderId="6" xfId="50" applyNumberFormat="1" applyFont="1" applyFill="1" applyBorder="1">
      <alignment horizontal="right" vertical="center"/>
    </xf>
    <xf numFmtId="4" fontId="1" fillId="28" borderId="4" xfId="50" applyNumberFormat="1" applyFont="1" applyFill="1">
      <alignment horizontal="right" vertical="center"/>
    </xf>
    <xf numFmtId="4" fontId="15" fillId="0" borderId="0" xfId="0" applyNumberFormat="1" applyFont="1"/>
  </cellXfs>
  <cellStyles count="52">
    <cellStyle name="Normal" xfId="0" builtinId="0"/>
    <cellStyle name="Normal 2" xfId="3" xr:uid="{00000000-0005-0000-0000-000001000000}"/>
    <cellStyle name="Percent" xfId="51" builtinId="5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19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40" sqref="F40:F46"/>
    </sheetView>
  </sheetViews>
  <sheetFormatPr defaultColWidth="9.140625" defaultRowHeight="15" x14ac:dyDescent="0.25"/>
  <cols>
    <col min="1" max="1" width="19.140625" style="15" bestFit="1" customWidth="1"/>
    <col min="2" max="2" width="106.5703125" style="15" customWidth="1"/>
    <col min="3" max="3" width="21.42578125" style="15" customWidth="1"/>
    <col min="4" max="4" width="20.140625" style="15" customWidth="1"/>
    <col min="5" max="5" width="21" style="36" customWidth="1"/>
    <col min="6" max="6" width="13.28515625" style="15" customWidth="1"/>
    <col min="8" max="11" width="10.140625" bestFit="1" customWidth="1"/>
  </cols>
  <sheetData>
    <row r="2" spans="1:11" ht="38.25" x14ac:dyDescent="0.25">
      <c r="A2" s="5">
        <v>1829</v>
      </c>
      <c r="B2" s="5" t="s">
        <v>26</v>
      </c>
      <c r="C2" s="5" t="s">
        <v>47</v>
      </c>
      <c r="D2" s="6" t="s">
        <v>48</v>
      </c>
      <c r="E2" s="32" t="s">
        <v>49</v>
      </c>
      <c r="F2" s="6" t="s">
        <v>50</v>
      </c>
    </row>
    <row r="3" spans="1:11" x14ac:dyDescent="0.25">
      <c r="A3" s="26" t="s">
        <v>29</v>
      </c>
      <c r="B3" s="26"/>
      <c r="C3" s="8">
        <f>D3</f>
        <v>43452530.071999997</v>
      </c>
      <c r="D3" s="8">
        <v>43452530.071999997</v>
      </c>
      <c r="E3" s="27">
        <f>E4+E5+E6+E7+E8+E9+E10+E11+E12</f>
        <v>42098215.079999998</v>
      </c>
      <c r="F3" s="28">
        <f>E3/D3</f>
        <v>0.96883230988492675</v>
      </c>
    </row>
    <row r="4" spans="1:11" x14ac:dyDescent="0.25">
      <c r="A4" s="19">
        <v>11</v>
      </c>
      <c r="B4" s="16" t="s">
        <v>0</v>
      </c>
      <c r="C4" s="9">
        <f>D4</f>
        <v>32731219</v>
      </c>
      <c r="D4" s="10">
        <v>32731219</v>
      </c>
      <c r="E4" s="33">
        <f>E15+E24+E28+E98</f>
        <v>27258885.41</v>
      </c>
      <c r="F4" s="29">
        <f t="shared" ref="F4:F76" si="0">E4/D4</f>
        <v>0.83280996683930408</v>
      </c>
      <c r="H4" s="1"/>
    </row>
    <row r="5" spans="1:11" x14ac:dyDescent="0.25">
      <c r="A5" s="19">
        <v>31</v>
      </c>
      <c r="B5" s="16" t="s">
        <v>7</v>
      </c>
      <c r="C5" s="9">
        <f t="shared" ref="C5:C12" si="1">D5</f>
        <v>4009877</v>
      </c>
      <c r="D5" s="10">
        <v>4009877</v>
      </c>
      <c r="E5" s="33">
        <f>E49</f>
        <v>3631005.98</v>
      </c>
      <c r="F5" s="29">
        <f t="shared" si="0"/>
        <v>0.90551555072636891</v>
      </c>
      <c r="H5" s="2"/>
    </row>
    <row r="6" spans="1:11" x14ac:dyDescent="0.25">
      <c r="A6" s="19">
        <v>43</v>
      </c>
      <c r="B6" s="16" t="s">
        <v>3</v>
      </c>
      <c r="C6" s="9">
        <f t="shared" si="1"/>
        <v>770420</v>
      </c>
      <c r="D6" s="10">
        <v>770420</v>
      </c>
      <c r="E6" s="33">
        <f>E59</f>
        <v>348219.82999999996</v>
      </c>
      <c r="F6" s="29">
        <f t="shared" si="0"/>
        <v>0.45198700708704337</v>
      </c>
      <c r="H6" s="1"/>
    </row>
    <row r="7" spans="1:11" x14ac:dyDescent="0.25">
      <c r="A7" s="19">
        <v>51</v>
      </c>
      <c r="B7" s="16" t="s">
        <v>4</v>
      </c>
      <c r="C7" s="9">
        <f t="shared" si="1"/>
        <v>1198984.0720000004</v>
      </c>
      <c r="D7" s="10">
        <v>1198984.0720000004</v>
      </c>
      <c r="E7" s="33">
        <f t="shared" ref="E7" si="2">E36</f>
        <v>6091666.1999999993</v>
      </c>
      <c r="F7" s="29">
        <f t="shared" si="0"/>
        <v>5.0806898458947982</v>
      </c>
    </row>
    <row r="8" spans="1:11" x14ac:dyDescent="0.25">
      <c r="A8" s="19">
        <v>52</v>
      </c>
      <c r="B8" s="16" t="s">
        <v>39</v>
      </c>
      <c r="C8" s="9">
        <f t="shared" si="1"/>
        <v>2847869</v>
      </c>
      <c r="D8" s="10">
        <v>2847869</v>
      </c>
      <c r="E8" s="33">
        <f>E69</f>
        <v>1249947.8299999998</v>
      </c>
      <c r="F8" s="29">
        <f t="shared" si="0"/>
        <v>0.43890636472393912</v>
      </c>
    </row>
    <row r="9" spans="1:11" x14ac:dyDescent="0.25">
      <c r="A9" s="19">
        <v>563</v>
      </c>
      <c r="B9" s="16" t="s">
        <v>51</v>
      </c>
      <c r="C9" s="9">
        <v>0</v>
      </c>
      <c r="D9" s="10">
        <v>0</v>
      </c>
      <c r="E9" s="33">
        <f>SUM(E80)</f>
        <v>1750996.93</v>
      </c>
      <c r="F9" s="29" t="e">
        <f t="shared" si="0"/>
        <v>#DIV/0!</v>
      </c>
    </row>
    <row r="10" spans="1:11" x14ac:dyDescent="0.25">
      <c r="A10" s="19">
        <v>581</v>
      </c>
      <c r="B10" s="16" t="s">
        <v>8</v>
      </c>
      <c r="C10" s="9">
        <f t="shared" si="1"/>
        <v>961304</v>
      </c>
      <c r="D10" s="10">
        <v>961304</v>
      </c>
      <c r="E10" s="33">
        <f>E105</f>
        <v>1625599.64</v>
      </c>
      <c r="F10" s="29">
        <f t="shared" si="0"/>
        <v>1.6910359678103908</v>
      </c>
      <c r="I10" s="1"/>
      <c r="J10" s="1"/>
      <c r="K10" s="1"/>
    </row>
    <row r="11" spans="1:11" x14ac:dyDescent="0.25">
      <c r="A11" s="19">
        <v>61</v>
      </c>
      <c r="B11" s="16" t="s">
        <v>5</v>
      </c>
      <c r="C11" s="9">
        <f t="shared" si="1"/>
        <v>932857</v>
      </c>
      <c r="D11" s="10">
        <v>932857</v>
      </c>
      <c r="E11" s="33">
        <f>E87</f>
        <v>66263.010000000009</v>
      </c>
      <c r="F11" s="29">
        <f t="shared" si="0"/>
        <v>7.1032334001888825E-2</v>
      </c>
      <c r="I11" s="1"/>
      <c r="J11" s="1"/>
      <c r="K11" s="1"/>
    </row>
    <row r="12" spans="1:11" x14ac:dyDescent="0.25">
      <c r="A12" s="19">
        <v>815</v>
      </c>
      <c r="B12" s="16" t="s">
        <v>46</v>
      </c>
      <c r="C12" s="9">
        <f t="shared" si="1"/>
        <v>0</v>
      </c>
      <c r="D12" s="10">
        <v>0</v>
      </c>
      <c r="E12" s="33">
        <f>E115</f>
        <v>75630.25</v>
      </c>
      <c r="F12" s="29" t="e">
        <f t="shared" si="0"/>
        <v>#DIV/0!</v>
      </c>
      <c r="I12" s="1"/>
      <c r="J12" s="1"/>
      <c r="K12" s="1"/>
    </row>
    <row r="13" spans="1:11" x14ac:dyDescent="0.25">
      <c r="A13" s="3" t="s">
        <v>23</v>
      </c>
      <c r="B13" s="4" t="s">
        <v>24</v>
      </c>
      <c r="C13" s="7"/>
      <c r="D13" s="11"/>
      <c r="E13" s="34"/>
      <c r="F13" s="30" t="e">
        <f t="shared" si="0"/>
        <v>#DIV/0!</v>
      </c>
    </row>
    <row r="14" spans="1:11" x14ac:dyDescent="0.25">
      <c r="A14" s="20" t="s">
        <v>30</v>
      </c>
      <c r="B14" s="17" t="s">
        <v>31</v>
      </c>
      <c r="C14" s="12">
        <f>D14</f>
        <v>14237148</v>
      </c>
      <c r="D14" s="8">
        <v>14237148</v>
      </c>
      <c r="E14" s="27">
        <f t="shared" ref="E14" si="3">E15</f>
        <v>17861168.25</v>
      </c>
      <c r="F14" s="28">
        <f t="shared" si="0"/>
        <v>1.2545467849319261</v>
      </c>
    </row>
    <row r="15" spans="1:11" x14ac:dyDescent="0.25">
      <c r="A15" s="21" t="s">
        <v>14</v>
      </c>
      <c r="B15" s="18" t="s">
        <v>0</v>
      </c>
      <c r="C15" s="13">
        <f>D15</f>
        <v>14237148</v>
      </c>
      <c r="D15" s="14">
        <v>14237148</v>
      </c>
      <c r="E15" s="35">
        <f>E16+E21</f>
        <v>17861168.25</v>
      </c>
      <c r="F15" s="31">
        <f t="shared" si="0"/>
        <v>1.2545467849319261</v>
      </c>
    </row>
    <row r="16" spans="1:11" x14ac:dyDescent="0.25">
      <c r="A16" s="19">
        <v>3</v>
      </c>
      <c r="B16" s="16" t="s">
        <v>27</v>
      </c>
      <c r="C16" s="9">
        <f>D16</f>
        <v>14237148</v>
      </c>
      <c r="D16" s="10">
        <v>14237148</v>
      </c>
      <c r="E16" s="33">
        <f>SUM(E17:E20)</f>
        <v>17153208.989999998</v>
      </c>
      <c r="F16" s="29">
        <f t="shared" si="0"/>
        <v>1.2048205855554777</v>
      </c>
    </row>
    <row r="17" spans="1:6" x14ac:dyDescent="0.25">
      <c r="A17" s="22" t="s">
        <v>6</v>
      </c>
      <c r="B17" s="16" t="s">
        <v>16</v>
      </c>
      <c r="C17" s="9">
        <f t="shared" ref="C17:C18" si="4">D17</f>
        <v>13849850</v>
      </c>
      <c r="D17" s="10">
        <v>13849850</v>
      </c>
      <c r="E17" s="33">
        <v>16137624.859999999</v>
      </c>
      <c r="F17" s="29">
        <f t="shared" si="0"/>
        <v>1.1651840893583685</v>
      </c>
    </row>
    <row r="18" spans="1:6" x14ac:dyDescent="0.25">
      <c r="A18" s="22" t="s">
        <v>9</v>
      </c>
      <c r="B18" s="16" t="s">
        <v>15</v>
      </c>
      <c r="C18" s="9">
        <f t="shared" si="4"/>
        <v>387298</v>
      </c>
      <c r="D18" s="10">
        <v>387298</v>
      </c>
      <c r="E18" s="33">
        <f>413358.97+8669.72+592414.58</f>
        <v>1014443.2699999999</v>
      </c>
      <c r="F18" s="29">
        <f t="shared" si="0"/>
        <v>2.6192835232818137</v>
      </c>
    </row>
    <row r="19" spans="1:6" x14ac:dyDescent="0.25">
      <c r="A19" s="24">
        <v>34</v>
      </c>
      <c r="B19" s="16" t="s">
        <v>17</v>
      </c>
      <c r="C19" s="9">
        <v>0</v>
      </c>
      <c r="D19" s="10">
        <v>0</v>
      </c>
      <c r="E19" s="33">
        <v>211.8</v>
      </c>
      <c r="F19" s="29" t="e">
        <f t="shared" si="0"/>
        <v>#DIV/0!</v>
      </c>
    </row>
    <row r="20" spans="1:6" x14ac:dyDescent="0.25">
      <c r="A20" s="22">
        <v>37</v>
      </c>
      <c r="B20" s="16" t="s">
        <v>18</v>
      </c>
      <c r="C20" s="9">
        <v>0</v>
      </c>
      <c r="D20" s="10">
        <v>0</v>
      </c>
      <c r="E20" s="33">
        <v>929.06</v>
      </c>
      <c r="F20" s="29" t="e">
        <f t="shared" si="0"/>
        <v>#DIV/0!</v>
      </c>
    </row>
    <row r="21" spans="1:6" x14ac:dyDescent="0.25">
      <c r="A21" s="25">
        <v>4</v>
      </c>
      <c r="B21" s="16" t="s">
        <v>28</v>
      </c>
      <c r="C21" s="9">
        <f>C22</f>
        <v>0</v>
      </c>
      <c r="D21" s="10">
        <f>D22</f>
        <v>0</v>
      </c>
      <c r="E21" s="33">
        <f>E22</f>
        <v>707959.26</v>
      </c>
      <c r="F21" s="29" t="e">
        <f t="shared" si="0"/>
        <v>#DIV/0!</v>
      </c>
    </row>
    <row r="22" spans="1:6" x14ac:dyDescent="0.25">
      <c r="A22" s="24">
        <v>42</v>
      </c>
      <c r="B22" s="16" t="s">
        <v>19</v>
      </c>
      <c r="C22" s="9">
        <v>0</v>
      </c>
      <c r="D22" s="10">
        <v>0</v>
      </c>
      <c r="E22" s="33">
        <f>684931.91+23027.35</f>
        <v>707959.26</v>
      </c>
      <c r="F22" s="29" t="e">
        <f t="shared" si="0"/>
        <v>#DIV/0!</v>
      </c>
    </row>
    <row r="23" spans="1:6" x14ac:dyDescent="0.25">
      <c r="A23" s="20" t="s">
        <v>32</v>
      </c>
      <c r="B23" s="17" t="s">
        <v>33</v>
      </c>
      <c r="C23" s="12">
        <f>D23</f>
        <v>1438</v>
      </c>
      <c r="D23" s="8">
        <v>1438</v>
      </c>
      <c r="E23" s="27">
        <f t="shared" ref="E23" si="5">E24</f>
        <v>0</v>
      </c>
      <c r="F23" s="28">
        <f t="shared" si="0"/>
        <v>0</v>
      </c>
    </row>
    <row r="24" spans="1:6" x14ac:dyDescent="0.25">
      <c r="A24" s="21">
        <v>11</v>
      </c>
      <c r="B24" s="18" t="s">
        <v>0</v>
      </c>
      <c r="C24" s="13">
        <f t="shared" ref="C24:C99" si="6">D24</f>
        <v>1438</v>
      </c>
      <c r="D24" s="14">
        <v>1438</v>
      </c>
      <c r="E24" s="35">
        <f t="shared" ref="E24" si="7">E25</f>
        <v>0</v>
      </c>
      <c r="F24" s="31">
        <f t="shared" si="0"/>
        <v>0</v>
      </c>
    </row>
    <row r="25" spans="1:6" x14ac:dyDescent="0.25">
      <c r="A25" s="23">
        <v>3</v>
      </c>
      <c r="B25" s="16" t="s">
        <v>27</v>
      </c>
      <c r="C25" s="9">
        <f t="shared" si="6"/>
        <v>1438</v>
      </c>
      <c r="D25" s="10">
        <v>1438</v>
      </c>
      <c r="E25" s="33">
        <f>E26</f>
        <v>0</v>
      </c>
      <c r="F25" s="29">
        <f t="shared" si="0"/>
        <v>0</v>
      </c>
    </row>
    <row r="26" spans="1:6" x14ac:dyDescent="0.25">
      <c r="A26" s="22">
        <v>31</v>
      </c>
      <c r="B26" s="16" t="s">
        <v>16</v>
      </c>
      <c r="C26" s="9">
        <f t="shared" si="6"/>
        <v>1438</v>
      </c>
      <c r="D26" s="10">
        <v>1438</v>
      </c>
      <c r="E26" s="33">
        <v>0</v>
      </c>
      <c r="F26" s="29">
        <f t="shared" si="0"/>
        <v>0</v>
      </c>
    </row>
    <row r="27" spans="1:6" x14ac:dyDescent="0.25">
      <c r="A27" s="20" t="s">
        <v>34</v>
      </c>
      <c r="B27" s="17" t="s">
        <v>1</v>
      </c>
      <c r="C27" s="12">
        <f t="shared" si="6"/>
        <v>955100</v>
      </c>
      <c r="D27" s="8">
        <v>955100</v>
      </c>
      <c r="E27" s="27">
        <f t="shared" ref="E27" si="8">E28</f>
        <v>0</v>
      </c>
      <c r="F27" s="28">
        <f t="shared" si="0"/>
        <v>0</v>
      </c>
    </row>
    <row r="28" spans="1:6" x14ac:dyDescent="0.25">
      <c r="A28" s="21">
        <v>11</v>
      </c>
      <c r="B28" s="18" t="s">
        <v>0</v>
      </c>
      <c r="C28" s="13">
        <f t="shared" si="6"/>
        <v>955100</v>
      </c>
      <c r="D28" s="14">
        <v>955100</v>
      </c>
      <c r="E28" s="35">
        <f t="shared" ref="E28" si="9">E29+E33</f>
        <v>0</v>
      </c>
      <c r="F28" s="31">
        <f t="shared" si="0"/>
        <v>0</v>
      </c>
    </row>
    <row r="29" spans="1:6" x14ac:dyDescent="0.25">
      <c r="A29" s="19">
        <v>3</v>
      </c>
      <c r="B29" s="16" t="s">
        <v>27</v>
      </c>
      <c r="C29" s="9">
        <f t="shared" si="6"/>
        <v>889127</v>
      </c>
      <c r="D29" s="10">
        <v>889127</v>
      </c>
      <c r="E29" s="33">
        <f t="shared" ref="E29" si="10">E30+E31+E32</f>
        <v>0</v>
      </c>
      <c r="F29" s="29">
        <f t="shared" si="0"/>
        <v>0</v>
      </c>
    </row>
    <row r="30" spans="1:6" x14ac:dyDescent="0.25">
      <c r="A30" s="24">
        <v>32</v>
      </c>
      <c r="B30" s="16" t="s">
        <v>15</v>
      </c>
      <c r="C30" s="9">
        <f t="shared" si="6"/>
        <v>885794</v>
      </c>
      <c r="D30" s="10">
        <v>885794</v>
      </c>
      <c r="E30" s="33">
        <v>0</v>
      </c>
      <c r="F30" s="29">
        <f t="shared" si="0"/>
        <v>0</v>
      </c>
    </row>
    <row r="31" spans="1:6" x14ac:dyDescent="0.25">
      <c r="A31" s="24">
        <v>34</v>
      </c>
      <c r="B31" s="16" t="s">
        <v>17</v>
      </c>
      <c r="C31" s="9">
        <f t="shared" si="6"/>
        <v>54</v>
      </c>
      <c r="D31" s="10">
        <v>54</v>
      </c>
      <c r="E31" s="33">
        <v>0</v>
      </c>
      <c r="F31" s="29">
        <f t="shared" si="0"/>
        <v>0</v>
      </c>
    </row>
    <row r="32" spans="1:6" x14ac:dyDescent="0.25">
      <c r="A32" s="24">
        <v>38</v>
      </c>
      <c r="B32" s="16" t="s">
        <v>20</v>
      </c>
      <c r="C32" s="9">
        <f t="shared" si="6"/>
        <v>3279</v>
      </c>
      <c r="D32" s="10">
        <v>3279</v>
      </c>
      <c r="E32" s="33">
        <v>0</v>
      </c>
      <c r="F32" s="29">
        <f t="shared" si="0"/>
        <v>0</v>
      </c>
    </row>
    <row r="33" spans="1:6" x14ac:dyDescent="0.25">
      <c r="A33" s="19">
        <v>4</v>
      </c>
      <c r="B33" s="16" t="s">
        <v>28</v>
      </c>
      <c r="C33" s="9">
        <f t="shared" si="6"/>
        <v>65973</v>
      </c>
      <c r="D33" s="10">
        <v>65973</v>
      </c>
      <c r="E33" s="33">
        <f t="shared" ref="E33" si="11">E34</f>
        <v>0</v>
      </c>
      <c r="F33" s="29">
        <f t="shared" si="0"/>
        <v>0</v>
      </c>
    </row>
    <row r="34" spans="1:6" x14ac:dyDescent="0.25">
      <c r="A34" s="24">
        <v>42</v>
      </c>
      <c r="B34" s="16" t="s">
        <v>19</v>
      </c>
      <c r="C34" s="9">
        <f t="shared" si="6"/>
        <v>65973</v>
      </c>
      <c r="D34" s="10">
        <v>65973</v>
      </c>
      <c r="E34" s="33">
        <v>0</v>
      </c>
      <c r="F34" s="29">
        <f t="shared" si="0"/>
        <v>0</v>
      </c>
    </row>
    <row r="35" spans="1:6" x14ac:dyDescent="0.25">
      <c r="A35" s="20" t="s">
        <v>35</v>
      </c>
      <c r="B35" s="17" t="s">
        <v>36</v>
      </c>
      <c r="C35" s="12">
        <f t="shared" si="6"/>
        <v>1198984.0720000004</v>
      </c>
      <c r="D35" s="8">
        <v>1198984.0720000004</v>
      </c>
      <c r="E35" s="27">
        <f t="shared" ref="E35" si="12">E36</f>
        <v>6091666.1999999993</v>
      </c>
      <c r="F35" s="28">
        <f t="shared" si="0"/>
        <v>5.0806898458947982</v>
      </c>
    </row>
    <row r="36" spans="1:6" x14ac:dyDescent="0.25">
      <c r="A36" s="21">
        <v>51</v>
      </c>
      <c r="B36" s="18" t="s">
        <v>4</v>
      </c>
      <c r="C36" s="13">
        <f t="shared" si="6"/>
        <v>1198984.0720000004</v>
      </c>
      <c r="D36" s="14">
        <v>1198984.0720000004</v>
      </c>
      <c r="E36" s="35">
        <f>E37+E45</f>
        <v>6091666.1999999993</v>
      </c>
      <c r="F36" s="31">
        <f t="shared" si="0"/>
        <v>5.0806898458947982</v>
      </c>
    </row>
    <row r="37" spans="1:6" x14ac:dyDescent="0.25">
      <c r="A37" s="19">
        <v>3</v>
      </c>
      <c r="B37" s="16" t="s">
        <v>27</v>
      </c>
      <c r="C37" s="9">
        <f t="shared" si="6"/>
        <v>1168020.2920000004</v>
      </c>
      <c r="D37" s="10">
        <v>1168020.2920000004</v>
      </c>
      <c r="E37" s="33">
        <f>SUM(E38:E44)</f>
        <v>6009838.4399999995</v>
      </c>
      <c r="F37" s="29">
        <f t="shared" si="0"/>
        <v>5.1453202321591149</v>
      </c>
    </row>
    <row r="38" spans="1:6" x14ac:dyDescent="0.25">
      <c r="A38" s="24">
        <v>31</v>
      </c>
      <c r="B38" s="16" t="s">
        <v>16</v>
      </c>
      <c r="C38" s="9">
        <f t="shared" si="6"/>
        <v>328382.08200000005</v>
      </c>
      <c r="D38" s="10">
        <v>328382.08200000005</v>
      </c>
      <c r="E38" s="33">
        <v>737833.11</v>
      </c>
      <c r="F38" s="29">
        <f t="shared" si="0"/>
        <v>2.2468738413078211</v>
      </c>
    </row>
    <row r="39" spans="1:6" x14ac:dyDescent="0.25">
      <c r="A39" s="24">
        <v>32</v>
      </c>
      <c r="B39" s="16" t="s">
        <v>15</v>
      </c>
      <c r="C39" s="9">
        <f t="shared" si="6"/>
        <v>833665.68000000028</v>
      </c>
      <c r="D39" s="10">
        <v>833665.68000000028</v>
      </c>
      <c r="E39" s="33">
        <f>524592.51-2335</f>
        <v>522257.51</v>
      </c>
      <c r="F39" s="29">
        <f t="shared" si="0"/>
        <v>0.62645917005963325</v>
      </c>
    </row>
    <row r="40" spans="1:6" x14ac:dyDescent="0.25">
      <c r="A40" s="24">
        <v>34</v>
      </c>
      <c r="B40" s="16" t="s">
        <v>17</v>
      </c>
      <c r="C40" s="9">
        <f t="shared" si="6"/>
        <v>0</v>
      </c>
      <c r="D40" s="10">
        <v>0</v>
      </c>
      <c r="E40" s="33">
        <v>16.690000000000001</v>
      </c>
      <c r="F40" s="29" t="e">
        <f t="shared" si="0"/>
        <v>#DIV/0!</v>
      </c>
    </row>
    <row r="41" spans="1:6" x14ac:dyDescent="0.25">
      <c r="A41" s="24">
        <v>35</v>
      </c>
      <c r="B41" s="16" t="s">
        <v>21</v>
      </c>
      <c r="C41" s="9">
        <v>0</v>
      </c>
      <c r="D41" s="10">
        <v>0</v>
      </c>
      <c r="E41" s="33">
        <v>212395.24</v>
      </c>
      <c r="F41" s="29" t="e">
        <f t="shared" si="0"/>
        <v>#DIV/0!</v>
      </c>
    </row>
    <row r="42" spans="1:6" x14ac:dyDescent="0.25">
      <c r="A42" s="24">
        <v>36</v>
      </c>
      <c r="B42" s="16" t="s">
        <v>40</v>
      </c>
      <c r="C42" s="9">
        <v>0</v>
      </c>
      <c r="D42" s="10">
        <v>0</v>
      </c>
      <c r="E42" s="33">
        <v>1121404.4099999999</v>
      </c>
      <c r="F42" s="29" t="e">
        <f t="shared" si="0"/>
        <v>#DIV/0!</v>
      </c>
    </row>
    <row r="43" spans="1:6" x14ac:dyDescent="0.25">
      <c r="A43" s="24">
        <v>37</v>
      </c>
      <c r="B43" s="16" t="s">
        <v>18</v>
      </c>
      <c r="C43" s="9">
        <f t="shared" si="6"/>
        <v>5972.53</v>
      </c>
      <c r="D43" s="10">
        <v>5972.53</v>
      </c>
      <c r="E43" s="33">
        <v>5308.91</v>
      </c>
      <c r="F43" s="29">
        <f t="shared" si="0"/>
        <v>0.88888795870426773</v>
      </c>
    </row>
    <row r="44" spans="1:6" x14ac:dyDescent="0.25">
      <c r="A44" s="24">
        <v>38</v>
      </c>
      <c r="B44" s="16" t="s">
        <v>20</v>
      </c>
      <c r="C44" s="9">
        <f t="shared" si="6"/>
        <v>0</v>
      </c>
      <c r="D44" s="10">
        <v>0</v>
      </c>
      <c r="E44" s="33">
        <v>3410622.57</v>
      </c>
      <c r="F44" s="29" t="e">
        <f t="shared" si="0"/>
        <v>#DIV/0!</v>
      </c>
    </row>
    <row r="45" spans="1:6" x14ac:dyDescent="0.25">
      <c r="A45" s="19">
        <v>4</v>
      </c>
      <c r="B45" s="16" t="s">
        <v>28</v>
      </c>
      <c r="C45" s="9">
        <f t="shared" si="6"/>
        <v>30963.780000000002</v>
      </c>
      <c r="D45" s="10">
        <v>30963.780000000002</v>
      </c>
      <c r="E45" s="33">
        <f>E46+E47</f>
        <v>81827.759999999995</v>
      </c>
      <c r="F45" s="29">
        <f t="shared" si="0"/>
        <v>2.6426928495164348</v>
      </c>
    </row>
    <row r="46" spans="1:6" x14ac:dyDescent="0.25">
      <c r="A46" s="24">
        <v>41</v>
      </c>
      <c r="B46" s="16" t="s">
        <v>22</v>
      </c>
      <c r="C46" s="9">
        <v>0</v>
      </c>
      <c r="D46" s="10">
        <v>0</v>
      </c>
      <c r="E46" s="33">
        <v>5000</v>
      </c>
      <c r="F46" s="29" t="e">
        <f t="shared" si="0"/>
        <v>#DIV/0!</v>
      </c>
    </row>
    <row r="47" spans="1:6" x14ac:dyDescent="0.25">
      <c r="A47" s="24">
        <v>42</v>
      </c>
      <c r="B47" s="16" t="s">
        <v>19</v>
      </c>
      <c r="C47" s="9">
        <f t="shared" si="6"/>
        <v>30963.780000000002</v>
      </c>
      <c r="D47" s="10">
        <v>30963.780000000002</v>
      </c>
      <c r="E47" s="33">
        <v>76827.759999999995</v>
      </c>
      <c r="F47" s="29">
        <f t="shared" si="0"/>
        <v>2.4812138569644917</v>
      </c>
    </row>
    <row r="48" spans="1:6" x14ac:dyDescent="0.25">
      <c r="A48" s="20" t="s">
        <v>37</v>
      </c>
      <c r="B48" s="17" t="s">
        <v>38</v>
      </c>
      <c r="C48" s="12">
        <f t="shared" si="6"/>
        <v>8561023</v>
      </c>
      <c r="D48" s="8">
        <v>8561023</v>
      </c>
      <c r="E48" s="27">
        <f>E49+E59+E69+E87</f>
        <v>5295436.6499999994</v>
      </c>
      <c r="F48" s="28">
        <f t="shared" si="0"/>
        <v>0.61855185414173042</v>
      </c>
    </row>
    <row r="49" spans="1:6" x14ac:dyDescent="0.25">
      <c r="A49" s="21">
        <v>31</v>
      </c>
      <c r="B49" s="18" t="s">
        <v>7</v>
      </c>
      <c r="C49" s="13">
        <f t="shared" si="6"/>
        <v>4009877</v>
      </c>
      <c r="D49" s="14">
        <v>4009877</v>
      </c>
      <c r="E49" s="35">
        <f>E50+E56</f>
        <v>3631005.98</v>
      </c>
      <c r="F49" s="31">
        <f t="shared" si="0"/>
        <v>0.90551555072636891</v>
      </c>
    </row>
    <row r="50" spans="1:6" x14ac:dyDescent="0.25">
      <c r="A50" s="19">
        <v>3</v>
      </c>
      <c r="B50" s="16" t="s">
        <v>27</v>
      </c>
      <c r="C50" s="9">
        <f t="shared" si="6"/>
        <v>2756946</v>
      </c>
      <c r="D50" s="10">
        <v>2756946</v>
      </c>
      <c r="E50" s="33">
        <f>SUM(E51:E55)</f>
        <v>3050753.19</v>
      </c>
      <c r="F50" s="29">
        <f t="shared" si="0"/>
        <v>1.1065698022376935</v>
      </c>
    </row>
    <row r="51" spans="1:6" x14ac:dyDescent="0.25">
      <c r="A51" s="24">
        <v>31</v>
      </c>
      <c r="B51" s="16" t="s">
        <v>16</v>
      </c>
      <c r="C51" s="9">
        <f t="shared" si="6"/>
        <v>561670</v>
      </c>
      <c r="D51" s="10">
        <v>561670</v>
      </c>
      <c r="E51" s="33">
        <v>634022.30000000005</v>
      </c>
      <c r="F51" s="29">
        <f t="shared" si="0"/>
        <v>1.128816386846369</v>
      </c>
    </row>
    <row r="52" spans="1:6" x14ac:dyDescent="0.25">
      <c r="A52" s="24">
        <v>32</v>
      </c>
      <c r="B52" s="16" t="s">
        <v>15</v>
      </c>
      <c r="C52" s="9">
        <f t="shared" si="6"/>
        <v>1889193</v>
      </c>
      <c r="D52" s="10">
        <v>1889193</v>
      </c>
      <c r="E52" s="33">
        <f>2354306.62+2335</f>
        <v>2356641.62</v>
      </c>
      <c r="F52" s="29">
        <f t="shared" si="0"/>
        <v>1.2474329621166287</v>
      </c>
    </row>
    <row r="53" spans="1:6" x14ac:dyDescent="0.25">
      <c r="A53" s="24">
        <v>34</v>
      </c>
      <c r="B53" s="16" t="s">
        <v>17</v>
      </c>
      <c r="C53" s="9">
        <f t="shared" si="6"/>
        <v>39813</v>
      </c>
      <c r="D53" s="10">
        <v>39813</v>
      </c>
      <c r="E53" s="33">
        <v>30702.639999999999</v>
      </c>
      <c r="F53" s="29">
        <f t="shared" si="0"/>
        <v>0.77117122547911487</v>
      </c>
    </row>
    <row r="54" spans="1:6" x14ac:dyDescent="0.25">
      <c r="A54" s="24">
        <v>37</v>
      </c>
      <c r="B54" s="16" t="s">
        <v>18</v>
      </c>
      <c r="C54" s="9">
        <f t="shared" si="6"/>
        <v>15020</v>
      </c>
      <c r="D54" s="10">
        <v>15020</v>
      </c>
      <c r="E54" s="33">
        <v>28726.63</v>
      </c>
      <c r="F54" s="29">
        <f t="shared" si="0"/>
        <v>1.9125585885486018</v>
      </c>
    </row>
    <row r="55" spans="1:6" x14ac:dyDescent="0.25">
      <c r="A55" s="24">
        <v>38</v>
      </c>
      <c r="B55" s="16" t="s">
        <v>20</v>
      </c>
      <c r="C55" s="9">
        <f t="shared" si="6"/>
        <v>251250</v>
      </c>
      <c r="D55" s="10">
        <v>251250</v>
      </c>
      <c r="E55" s="33">
        <v>660</v>
      </c>
      <c r="F55" s="29">
        <f t="shared" si="0"/>
        <v>2.6268656716417912E-3</v>
      </c>
    </row>
    <row r="56" spans="1:6" x14ac:dyDescent="0.25">
      <c r="A56" s="19">
        <v>4</v>
      </c>
      <c r="B56" s="16" t="s">
        <v>28</v>
      </c>
      <c r="C56" s="9">
        <f t="shared" si="6"/>
        <v>1252931</v>
      </c>
      <c r="D56" s="10">
        <v>1252931</v>
      </c>
      <c r="E56" s="33">
        <f>SUM(E57:E58)</f>
        <v>580252.79</v>
      </c>
      <c r="F56" s="29">
        <f t="shared" si="0"/>
        <v>0.4631163168602262</v>
      </c>
    </row>
    <row r="57" spans="1:6" x14ac:dyDescent="0.25">
      <c r="A57" s="24">
        <v>41</v>
      </c>
      <c r="B57" s="16" t="s">
        <v>22</v>
      </c>
      <c r="C57" s="9">
        <f t="shared" si="6"/>
        <v>0</v>
      </c>
      <c r="D57" s="10">
        <v>0</v>
      </c>
      <c r="E57" s="33">
        <v>1401.99</v>
      </c>
      <c r="F57" s="29" t="e">
        <f t="shared" si="0"/>
        <v>#DIV/0!</v>
      </c>
    </row>
    <row r="58" spans="1:6" x14ac:dyDescent="0.25">
      <c r="A58" s="24">
        <v>42</v>
      </c>
      <c r="B58" s="16" t="s">
        <v>19</v>
      </c>
      <c r="C58" s="9">
        <f t="shared" si="6"/>
        <v>1252931</v>
      </c>
      <c r="D58" s="10">
        <v>1252931</v>
      </c>
      <c r="E58" s="33">
        <v>578850.80000000005</v>
      </c>
      <c r="F58" s="29">
        <f t="shared" si="0"/>
        <v>0.46199734861696296</v>
      </c>
    </row>
    <row r="59" spans="1:6" x14ac:dyDescent="0.25">
      <c r="A59" s="21" t="s">
        <v>2</v>
      </c>
      <c r="B59" s="18" t="s">
        <v>3</v>
      </c>
      <c r="C59" s="13">
        <f t="shared" si="6"/>
        <v>770420</v>
      </c>
      <c r="D59" s="14">
        <v>770420</v>
      </c>
      <c r="E59" s="35">
        <f t="shared" ref="E59" si="13">E60+E66</f>
        <v>348219.82999999996</v>
      </c>
      <c r="F59" s="31">
        <f t="shared" si="0"/>
        <v>0.45198700708704337</v>
      </c>
    </row>
    <row r="60" spans="1:6" x14ac:dyDescent="0.25">
      <c r="A60" s="19">
        <v>3</v>
      </c>
      <c r="B60" s="16" t="s">
        <v>27</v>
      </c>
      <c r="C60" s="9">
        <f t="shared" si="6"/>
        <v>758012</v>
      </c>
      <c r="D60" s="10">
        <v>758012</v>
      </c>
      <c r="E60" s="33">
        <f>SUM(E61:E65)</f>
        <v>254107.81999999998</v>
      </c>
      <c r="F60" s="29">
        <f t="shared" si="0"/>
        <v>0.33522928396911922</v>
      </c>
    </row>
    <row r="61" spans="1:6" x14ac:dyDescent="0.25">
      <c r="A61" s="24">
        <v>31</v>
      </c>
      <c r="B61" s="16" t="s">
        <v>16</v>
      </c>
      <c r="C61" s="9">
        <f t="shared" si="6"/>
        <v>10241</v>
      </c>
      <c r="D61" s="10">
        <v>10241</v>
      </c>
      <c r="E61" s="33">
        <v>11806.65</v>
      </c>
      <c r="F61" s="29">
        <f t="shared" si="0"/>
        <v>1.152880578068548</v>
      </c>
    </row>
    <row r="62" spans="1:6" x14ac:dyDescent="0.25">
      <c r="A62" s="22" t="s">
        <v>9</v>
      </c>
      <c r="B62" s="16" t="s">
        <v>15</v>
      </c>
      <c r="C62" s="9">
        <f t="shared" si="6"/>
        <v>728316</v>
      </c>
      <c r="D62" s="10">
        <v>728316</v>
      </c>
      <c r="E62" s="33">
        <v>224257.16</v>
      </c>
      <c r="F62" s="29">
        <f t="shared" si="0"/>
        <v>0.30791189538606867</v>
      </c>
    </row>
    <row r="63" spans="1:6" x14ac:dyDescent="0.25">
      <c r="A63" s="22" t="s">
        <v>10</v>
      </c>
      <c r="B63" s="16" t="s">
        <v>17</v>
      </c>
      <c r="C63" s="9">
        <f t="shared" si="6"/>
        <v>507</v>
      </c>
      <c r="D63" s="10">
        <v>507</v>
      </c>
      <c r="E63" s="33">
        <v>6.86</v>
      </c>
      <c r="F63" s="29">
        <f t="shared" si="0"/>
        <v>1.3530571992110454E-2</v>
      </c>
    </row>
    <row r="64" spans="1:6" x14ac:dyDescent="0.25">
      <c r="A64" s="22" t="s">
        <v>11</v>
      </c>
      <c r="B64" s="16" t="s">
        <v>18</v>
      </c>
      <c r="C64" s="9">
        <f t="shared" si="6"/>
        <v>14510</v>
      </c>
      <c r="D64" s="10">
        <v>14510</v>
      </c>
      <c r="E64" s="33">
        <v>11042.72</v>
      </c>
      <c r="F64" s="29">
        <f t="shared" si="0"/>
        <v>0.7610420399724328</v>
      </c>
    </row>
    <row r="65" spans="1:6" x14ac:dyDescent="0.25">
      <c r="A65" s="24">
        <v>38</v>
      </c>
      <c r="B65" s="16" t="s">
        <v>20</v>
      </c>
      <c r="C65" s="9">
        <f t="shared" si="6"/>
        <v>4438</v>
      </c>
      <c r="D65" s="10">
        <v>4438</v>
      </c>
      <c r="E65" s="33">
        <v>6994.43</v>
      </c>
      <c r="F65" s="29">
        <f t="shared" si="0"/>
        <v>1.5760319963947724</v>
      </c>
    </row>
    <row r="66" spans="1:6" x14ac:dyDescent="0.25">
      <c r="A66" s="19">
        <v>4</v>
      </c>
      <c r="B66" s="16" t="s">
        <v>28</v>
      </c>
      <c r="C66" s="9">
        <f t="shared" si="6"/>
        <v>12408</v>
      </c>
      <c r="D66" s="10">
        <v>12408</v>
      </c>
      <c r="E66" s="33">
        <f>E67+E68</f>
        <v>94112.01</v>
      </c>
      <c r="F66" s="29">
        <f t="shared" si="0"/>
        <v>7.5847848162475815</v>
      </c>
    </row>
    <row r="67" spans="1:6" x14ac:dyDescent="0.25">
      <c r="A67" s="22">
        <v>41</v>
      </c>
      <c r="B67" s="16" t="s">
        <v>22</v>
      </c>
      <c r="C67" s="9">
        <v>0</v>
      </c>
      <c r="D67" s="10">
        <v>0</v>
      </c>
      <c r="E67" s="33">
        <v>1218.75</v>
      </c>
      <c r="F67" s="29" t="e">
        <f t="shared" si="0"/>
        <v>#DIV/0!</v>
      </c>
    </row>
    <row r="68" spans="1:6" x14ac:dyDescent="0.25">
      <c r="A68" s="22" t="s">
        <v>12</v>
      </c>
      <c r="B68" s="16" t="s">
        <v>19</v>
      </c>
      <c r="C68" s="9">
        <f t="shared" si="6"/>
        <v>12408</v>
      </c>
      <c r="D68" s="10">
        <v>12408</v>
      </c>
      <c r="E68" s="33">
        <v>92893.26</v>
      </c>
      <c r="F68" s="29">
        <f t="shared" si="0"/>
        <v>7.4865618955512572</v>
      </c>
    </row>
    <row r="69" spans="1:6" x14ac:dyDescent="0.25">
      <c r="A69" s="21">
        <v>52</v>
      </c>
      <c r="B69" s="18" t="s">
        <v>39</v>
      </c>
      <c r="C69" s="13">
        <f t="shared" si="6"/>
        <v>2847869</v>
      </c>
      <c r="D69" s="14">
        <v>2847869</v>
      </c>
      <c r="E69" s="35">
        <f>E70+E77</f>
        <v>1249947.8299999998</v>
      </c>
      <c r="F69" s="31">
        <f t="shared" si="0"/>
        <v>0.43890636472393912</v>
      </c>
    </row>
    <row r="70" spans="1:6" x14ac:dyDescent="0.25">
      <c r="A70" s="19">
        <v>3</v>
      </c>
      <c r="B70" s="16" t="s">
        <v>27</v>
      </c>
      <c r="C70" s="9">
        <f t="shared" si="6"/>
        <v>1821561</v>
      </c>
      <c r="D70" s="10">
        <v>1821561</v>
      </c>
      <c r="E70" s="33">
        <f>SUM(E71:E76)</f>
        <v>1053402.92</v>
      </c>
      <c r="F70" s="29">
        <f t="shared" si="0"/>
        <v>0.57829681245920395</v>
      </c>
    </row>
    <row r="71" spans="1:6" x14ac:dyDescent="0.25">
      <c r="A71" s="22">
        <v>31</v>
      </c>
      <c r="B71" s="16" t="s">
        <v>16</v>
      </c>
      <c r="C71" s="9">
        <f t="shared" si="6"/>
        <v>865900</v>
      </c>
      <c r="D71" s="10">
        <v>865900</v>
      </c>
      <c r="E71" s="33">
        <f>446972.97+132086.53</f>
        <v>579059.5</v>
      </c>
      <c r="F71" s="29">
        <f t="shared" si="0"/>
        <v>0.66873715209608497</v>
      </c>
    </row>
    <row r="72" spans="1:6" x14ac:dyDescent="0.25">
      <c r="A72" s="22">
        <v>32</v>
      </c>
      <c r="B72" s="16" t="s">
        <v>15</v>
      </c>
      <c r="C72" s="9">
        <f t="shared" si="6"/>
        <v>749788</v>
      </c>
      <c r="D72" s="10">
        <v>749788</v>
      </c>
      <c r="E72" s="33">
        <f>262434.42+67727.28</f>
        <v>330161.69999999995</v>
      </c>
      <c r="F72" s="29">
        <f t="shared" si="0"/>
        <v>0.44034006945963389</v>
      </c>
    </row>
    <row r="73" spans="1:6" x14ac:dyDescent="0.25">
      <c r="A73" s="22">
        <v>34</v>
      </c>
      <c r="B73" s="16" t="s">
        <v>17</v>
      </c>
      <c r="C73" s="9">
        <f t="shared" si="6"/>
        <v>21</v>
      </c>
      <c r="D73" s="10">
        <v>21</v>
      </c>
      <c r="E73" s="33">
        <v>79.459999999999994</v>
      </c>
      <c r="F73" s="29">
        <f t="shared" si="0"/>
        <v>3.7838095238095235</v>
      </c>
    </row>
    <row r="74" spans="1:6" x14ac:dyDescent="0.25">
      <c r="A74" s="22">
        <v>36</v>
      </c>
      <c r="B74" s="16" t="s">
        <v>40</v>
      </c>
      <c r="C74" s="9">
        <f t="shared" si="6"/>
        <v>5752</v>
      </c>
      <c r="D74" s="10">
        <v>5752</v>
      </c>
      <c r="E74" s="33">
        <v>3070.19</v>
      </c>
      <c r="F74" s="29">
        <f t="shared" si="0"/>
        <v>0.5337604311543811</v>
      </c>
    </row>
    <row r="75" spans="1:6" x14ac:dyDescent="0.25">
      <c r="A75" s="22">
        <v>37</v>
      </c>
      <c r="B75" s="16" t="s">
        <v>18</v>
      </c>
      <c r="C75" s="9">
        <f t="shared" si="6"/>
        <v>197600</v>
      </c>
      <c r="D75" s="10">
        <v>197600</v>
      </c>
      <c r="E75" s="33">
        <f>132167.1+7146.49</f>
        <v>139313.59</v>
      </c>
      <c r="F75" s="29">
        <f t="shared" si="0"/>
        <v>0.70502828947368423</v>
      </c>
    </row>
    <row r="76" spans="1:6" x14ac:dyDescent="0.25">
      <c r="A76" s="22">
        <v>38</v>
      </c>
      <c r="B76" s="16" t="s">
        <v>20</v>
      </c>
      <c r="C76" s="9">
        <f t="shared" si="6"/>
        <v>2500</v>
      </c>
      <c r="D76" s="10">
        <v>2500</v>
      </c>
      <c r="E76" s="33">
        <v>1718.48</v>
      </c>
      <c r="F76" s="29">
        <f t="shared" si="0"/>
        <v>0.687392</v>
      </c>
    </row>
    <row r="77" spans="1:6" x14ac:dyDescent="0.25">
      <c r="A77" s="19">
        <v>4</v>
      </c>
      <c r="B77" s="16" t="s">
        <v>28</v>
      </c>
      <c r="C77" s="9">
        <f t="shared" si="6"/>
        <v>1026308</v>
      </c>
      <c r="D77" s="10">
        <v>1026308</v>
      </c>
      <c r="E77" s="33">
        <f>E78+E79</f>
        <v>196544.90999999997</v>
      </c>
      <c r="F77" s="29">
        <f t="shared" ref="F77:F119" si="14">E77/D77</f>
        <v>0.1915067504102082</v>
      </c>
    </row>
    <row r="78" spans="1:6" x14ac:dyDescent="0.25">
      <c r="A78" s="24">
        <v>41</v>
      </c>
      <c r="B78" s="16" t="s">
        <v>22</v>
      </c>
      <c r="C78" s="9">
        <v>0</v>
      </c>
      <c r="D78" s="10">
        <v>0</v>
      </c>
      <c r="E78" s="33">
        <f>2563.81</f>
        <v>2563.81</v>
      </c>
      <c r="F78" s="29" t="e">
        <f t="shared" si="14"/>
        <v>#DIV/0!</v>
      </c>
    </row>
    <row r="79" spans="1:6" x14ac:dyDescent="0.25">
      <c r="A79" s="22" t="s">
        <v>12</v>
      </c>
      <c r="B79" s="16" t="s">
        <v>19</v>
      </c>
      <c r="C79" s="9">
        <f t="shared" si="6"/>
        <v>1026308</v>
      </c>
      <c r="D79" s="10">
        <v>1026308</v>
      </c>
      <c r="E79" s="33">
        <f>181204.58+12776.52</f>
        <v>193981.09999999998</v>
      </c>
      <c r="F79" s="29">
        <f t="shared" si="14"/>
        <v>0.18900866016829254</v>
      </c>
    </row>
    <row r="80" spans="1:6" x14ac:dyDescent="0.25">
      <c r="A80" s="21">
        <v>563</v>
      </c>
      <c r="B80" s="18" t="s">
        <v>51</v>
      </c>
      <c r="C80" s="13">
        <f>C81+C85</f>
        <v>0</v>
      </c>
      <c r="D80" s="13">
        <f>D81+D85</f>
        <v>0</v>
      </c>
      <c r="E80" s="13">
        <f>E81+E85</f>
        <v>1750996.93</v>
      </c>
      <c r="F80" s="13" t="e">
        <f t="shared" si="14"/>
        <v>#DIV/0!</v>
      </c>
    </row>
    <row r="81" spans="1:6" x14ac:dyDescent="0.25">
      <c r="A81" s="19">
        <v>3</v>
      </c>
      <c r="B81" s="16" t="s">
        <v>27</v>
      </c>
      <c r="C81" s="9">
        <f>C82+C83+C84</f>
        <v>0</v>
      </c>
      <c r="D81" s="9">
        <f t="shared" ref="D81:F81" si="15">D82+D83+D84</f>
        <v>0</v>
      </c>
      <c r="E81" s="9">
        <f t="shared" si="15"/>
        <v>387762.2</v>
      </c>
      <c r="F81" s="9" t="e">
        <f t="shared" si="15"/>
        <v>#DIV/0!</v>
      </c>
    </row>
    <row r="82" spans="1:6" x14ac:dyDescent="0.25">
      <c r="A82" s="22">
        <v>31</v>
      </c>
      <c r="B82" s="16" t="s">
        <v>16</v>
      </c>
      <c r="C82" s="9">
        <v>0</v>
      </c>
      <c r="D82" s="9">
        <v>0</v>
      </c>
      <c r="E82" s="9">
        <v>267869.67</v>
      </c>
      <c r="F82" s="9" t="e">
        <f t="shared" si="14"/>
        <v>#DIV/0!</v>
      </c>
    </row>
    <row r="83" spans="1:6" x14ac:dyDescent="0.25">
      <c r="A83" s="22">
        <v>32</v>
      </c>
      <c r="B83" s="16" t="s">
        <v>15</v>
      </c>
      <c r="C83" s="9">
        <v>0</v>
      </c>
      <c r="D83" s="9">
        <v>0</v>
      </c>
      <c r="E83" s="9">
        <v>119413.71</v>
      </c>
      <c r="F83" s="9" t="e">
        <f t="shared" si="14"/>
        <v>#DIV/0!</v>
      </c>
    </row>
    <row r="84" spans="1:6" x14ac:dyDescent="0.25">
      <c r="A84" s="22">
        <v>34</v>
      </c>
      <c r="B84" s="16" t="s">
        <v>17</v>
      </c>
      <c r="C84" s="9">
        <v>0</v>
      </c>
      <c r="D84" s="9">
        <v>0</v>
      </c>
      <c r="E84" s="9">
        <v>478.82</v>
      </c>
      <c r="F84" s="9" t="e">
        <f t="shared" si="14"/>
        <v>#DIV/0!</v>
      </c>
    </row>
    <row r="85" spans="1:6" x14ac:dyDescent="0.25">
      <c r="A85" s="19">
        <v>4</v>
      </c>
      <c r="B85" s="16" t="s">
        <v>28</v>
      </c>
      <c r="C85" s="9">
        <f>C86</f>
        <v>0</v>
      </c>
      <c r="D85" s="9">
        <f t="shared" ref="D85:E85" si="16">D86</f>
        <v>0</v>
      </c>
      <c r="E85" s="9">
        <f t="shared" si="16"/>
        <v>1363234.73</v>
      </c>
      <c r="F85" s="9" t="e">
        <f t="shared" si="14"/>
        <v>#DIV/0!</v>
      </c>
    </row>
    <row r="86" spans="1:6" x14ac:dyDescent="0.25">
      <c r="A86" s="22" t="s">
        <v>12</v>
      </c>
      <c r="B86" s="16" t="s">
        <v>19</v>
      </c>
      <c r="C86" s="9">
        <v>0</v>
      </c>
      <c r="D86" s="9">
        <v>0</v>
      </c>
      <c r="E86" s="9">
        <v>1363234.73</v>
      </c>
      <c r="F86" s="9" t="e">
        <f t="shared" si="14"/>
        <v>#DIV/0!</v>
      </c>
    </row>
    <row r="87" spans="1:6" x14ac:dyDescent="0.25">
      <c r="A87" s="21" t="s">
        <v>25</v>
      </c>
      <c r="B87" s="18" t="s">
        <v>5</v>
      </c>
      <c r="C87" s="13">
        <f t="shared" si="6"/>
        <v>932857</v>
      </c>
      <c r="D87" s="14">
        <v>932857</v>
      </c>
      <c r="E87" s="35">
        <f t="shared" ref="E87" si="17">E88+E94</f>
        <v>66263.010000000009</v>
      </c>
      <c r="F87" s="31">
        <f t="shared" si="14"/>
        <v>7.1032334001888825E-2</v>
      </c>
    </row>
    <row r="88" spans="1:6" x14ac:dyDescent="0.25">
      <c r="A88" s="19">
        <v>3</v>
      </c>
      <c r="B88" s="16" t="s">
        <v>27</v>
      </c>
      <c r="C88" s="9">
        <f t="shared" si="6"/>
        <v>312258</v>
      </c>
      <c r="D88" s="10">
        <v>312258</v>
      </c>
      <c r="E88" s="33">
        <f>SUM(E89:E93)</f>
        <v>33346.68</v>
      </c>
      <c r="F88" s="29">
        <f t="shared" si="14"/>
        <v>0.10679207578348673</v>
      </c>
    </row>
    <row r="89" spans="1:6" x14ac:dyDescent="0.25">
      <c r="A89" s="22" t="s">
        <v>6</v>
      </c>
      <c r="B89" s="16" t="s">
        <v>16</v>
      </c>
      <c r="C89" s="9">
        <f t="shared" si="6"/>
        <v>206921</v>
      </c>
      <c r="D89" s="10">
        <v>206921</v>
      </c>
      <c r="E89" s="33">
        <v>5276.06</v>
      </c>
      <c r="F89" s="29">
        <f t="shared" si="14"/>
        <v>2.5497943659657553E-2</v>
      </c>
    </row>
    <row r="90" spans="1:6" x14ac:dyDescent="0.25">
      <c r="A90" s="22" t="s">
        <v>9</v>
      </c>
      <c r="B90" s="16" t="s">
        <v>15</v>
      </c>
      <c r="C90" s="9">
        <f t="shared" si="6"/>
        <v>99233</v>
      </c>
      <c r="D90" s="10">
        <v>99233</v>
      </c>
      <c r="E90" s="33">
        <v>28058.560000000001</v>
      </c>
      <c r="F90" s="29">
        <f t="shared" si="14"/>
        <v>0.28275432567794989</v>
      </c>
    </row>
    <row r="91" spans="1:6" x14ac:dyDescent="0.25">
      <c r="A91" s="22" t="s">
        <v>10</v>
      </c>
      <c r="B91" s="16" t="s">
        <v>17</v>
      </c>
      <c r="C91" s="9">
        <f t="shared" si="6"/>
        <v>1108</v>
      </c>
      <c r="D91" s="10">
        <v>1108</v>
      </c>
      <c r="E91" s="33">
        <v>12.06</v>
      </c>
      <c r="F91" s="29">
        <f t="shared" si="14"/>
        <v>1.088447653429603E-2</v>
      </c>
    </row>
    <row r="92" spans="1:6" x14ac:dyDescent="0.25">
      <c r="A92" s="22" t="s">
        <v>11</v>
      </c>
      <c r="B92" s="16" t="s">
        <v>18</v>
      </c>
      <c r="C92" s="9">
        <f t="shared" si="6"/>
        <v>4266</v>
      </c>
      <c r="D92" s="10">
        <v>4266</v>
      </c>
      <c r="E92" s="33">
        <v>0</v>
      </c>
      <c r="F92" s="29">
        <f t="shared" si="14"/>
        <v>0</v>
      </c>
    </row>
    <row r="93" spans="1:6" x14ac:dyDescent="0.25">
      <c r="A93" s="22" t="s">
        <v>13</v>
      </c>
      <c r="B93" s="16" t="s">
        <v>20</v>
      </c>
      <c r="C93" s="9">
        <f t="shared" si="6"/>
        <v>730</v>
      </c>
      <c r="D93" s="10">
        <v>730</v>
      </c>
      <c r="E93" s="33">
        <v>0</v>
      </c>
      <c r="F93" s="29">
        <f t="shared" si="14"/>
        <v>0</v>
      </c>
    </row>
    <row r="94" spans="1:6" x14ac:dyDescent="0.25">
      <c r="A94" s="19">
        <v>4</v>
      </c>
      <c r="B94" s="16" t="s">
        <v>28</v>
      </c>
      <c r="C94" s="9">
        <f t="shared" si="6"/>
        <v>620599</v>
      </c>
      <c r="D94" s="10">
        <v>620599</v>
      </c>
      <c r="E94" s="33">
        <f>SUM(E95:E96)</f>
        <v>32916.33</v>
      </c>
      <c r="F94" s="29">
        <f t="shared" si="14"/>
        <v>5.3039611729957671E-2</v>
      </c>
    </row>
    <row r="95" spans="1:6" x14ac:dyDescent="0.25">
      <c r="A95" s="22">
        <v>41</v>
      </c>
      <c r="B95" s="16" t="s">
        <v>22</v>
      </c>
      <c r="C95" s="9">
        <f t="shared" si="6"/>
        <v>488</v>
      </c>
      <c r="D95" s="10">
        <v>488</v>
      </c>
      <c r="E95" s="33">
        <v>487.5</v>
      </c>
      <c r="F95" s="29">
        <f t="shared" si="14"/>
        <v>0.99897540983606559</v>
      </c>
    </row>
    <row r="96" spans="1:6" x14ac:dyDescent="0.25">
      <c r="A96" s="22" t="s">
        <v>12</v>
      </c>
      <c r="B96" s="16" t="s">
        <v>19</v>
      </c>
      <c r="C96" s="9">
        <f t="shared" si="6"/>
        <v>620111</v>
      </c>
      <c r="D96" s="10">
        <v>620111</v>
      </c>
      <c r="E96" s="33">
        <v>32428.83</v>
      </c>
      <c r="F96" s="29">
        <f t="shared" si="14"/>
        <v>5.2295201988031177E-2</v>
      </c>
    </row>
    <row r="97" spans="1:6" x14ac:dyDescent="0.25">
      <c r="A97" s="20" t="s">
        <v>41</v>
      </c>
      <c r="B97" s="17" t="s">
        <v>42</v>
      </c>
      <c r="C97" s="12">
        <f t="shared" si="6"/>
        <v>17537533</v>
      </c>
      <c r="D97" s="8">
        <v>17537533</v>
      </c>
      <c r="E97" s="27">
        <f t="shared" ref="E97" si="18">E98</f>
        <v>9397717.1600000001</v>
      </c>
      <c r="F97" s="28">
        <f t="shared" si="14"/>
        <v>0.53586312054266694</v>
      </c>
    </row>
    <row r="98" spans="1:6" x14ac:dyDescent="0.25">
      <c r="A98" s="21">
        <v>11</v>
      </c>
      <c r="B98" s="18" t="s">
        <v>0</v>
      </c>
      <c r="C98" s="13">
        <f t="shared" si="6"/>
        <v>17537533</v>
      </c>
      <c r="D98" s="14">
        <v>17537533</v>
      </c>
      <c r="E98" s="35">
        <f>E99+E102</f>
        <v>9397717.1600000001</v>
      </c>
      <c r="F98" s="31">
        <f t="shared" si="14"/>
        <v>0.53586312054266694</v>
      </c>
    </row>
    <row r="99" spans="1:6" x14ac:dyDescent="0.25">
      <c r="A99" s="25">
        <v>3</v>
      </c>
      <c r="B99" s="16" t="s">
        <v>27</v>
      </c>
      <c r="C99" s="9">
        <f t="shared" si="6"/>
        <v>2000060</v>
      </c>
      <c r="D99" s="10">
        <v>2000060</v>
      </c>
      <c r="E99" s="33">
        <f>E100+E101</f>
        <v>1745742.89</v>
      </c>
      <c r="F99" s="29">
        <f t="shared" si="14"/>
        <v>0.87284525964221071</v>
      </c>
    </row>
    <row r="100" spans="1:6" x14ac:dyDescent="0.25">
      <c r="A100" s="24">
        <v>32</v>
      </c>
      <c r="B100" s="16" t="s">
        <v>15</v>
      </c>
      <c r="C100" s="9">
        <f t="shared" ref="C100:C119" si="19">D100</f>
        <v>1999896</v>
      </c>
      <c r="D100" s="10">
        <v>1999896</v>
      </c>
      <c r="E100" s="33">
        <v>1745742.89</v>
      </c>
      <c r="F100" s="29">
        <f t="shared" si="14"/>
        <v>0.87291683667550712</v>
      </c>
    </row>
    <row r="101" spans="1:6" x14ac:dyDescent="0.25">
      <c r="A101" s="24">
        <v>34</v>
      </c>
      <c r="B101" s="16" t="s">
        <v>17</v>
      </c>
      <c r="C101" s="9">
        <f t="shared" si="19"/>
        <v>164</v>
      </c>
      <c r="D101" s="10">
        <v>164</v>
      </c>
      <c r="E101" s="33">
        <v>0</v>
      </c>
      <c r="F101" s="29">
        <f t="shared" si="14"/>
        <v>0</v>
      </c>
    </row>
    <row r="102" spans="1:6" x14ac:dyDescent="0.25">
      <c r="A102" s="25">
        <v>4</v>
      </c>
      <c r="B102" s="16" t="s">
        <v>28</v>
      </c>
      <c r="C102" s="9">
        <f t="shared" si="19"/>
        <v>15537473</v>
      </c>
      <c r="D102" s="10">
        <v>15537473</v>
      </c>
      <c r="E102" s="33">
        <f>E103</f>
        <v>7651974.2699999996</v>
      </c>
      <c r="F102" s="29">
        <f t="shared" si="14"/>
        <v>0.49248512097173069</v>
      </c>
    </row>
    <row r="103" spans="1:6" x14ac:dyDescent="0.25">
      <c r="A103" s="24">
        <v>42</v>
      </c>
      <c r="B103" s="16" t="s">
        <v>19</v>
      </c>
      <c r="C103" s="9">
        <f t="shared" si="19"/>
        <v>15537473</v>
      </c>
      <c r="D103" s="10">
        <v>15537473</v>
      </c>
      <c r="E103" s="33">
        <v>7651974.2699999996</v>
      </c>
      <c r="F103" s="29">
        <f t="shared" si="14"/>
        <v>0.49248512097173069</v>
      </c>
    </row>
    <row r="104" spans="1:6" x14ac:dyDescent="0.25">
      <c r="A104" s="20" t="s">
        <v>44</v>
      </c>
      <c r="B104" s="17" t="s">
        <v>45</v>
      </c>
      <c r="C104" s="12">
        <f t="shared" si="19"/>
        <v>961304</v>
      </c>
      <c r="D104" s="8">
        <v>961304</v>
      </c>
      <c r="E104" s="27">
        <f t="shared" ref="E104" si="20">E105</f>
        <v>1625599.64</v>
      </c>
      <c r="F104" s="28">
        <f t="shared" si="14"/>
        <v>1.6910359678103908</v>
      </c>
    </row>
    <row r="105" spans="1:6" x14ac:dyDescent="0.25">
      <c r="A105" s="21">
        <v>581</v>
      </c>
      <c r="B105" s="18" t="s">
        <v>8</v>
      </c>
      <c r="C105" s="13">
        <f t="shared" si="19"/>
        <v>961304</v>
      </c>
      <c r="D105" s="14">
        <v>961304</v>
      </c>
      <c r="E105" s="35">
        <f>E106+E112</f>
        <v>1625599.64</v>
      </c>
      <c r="F105" s="31">
        <f t="shared" si="14"/>
        <v>1.6910359678103908</v>
      </c>
    </row>
    <row r="106" spans="1:6" x14ac:dyDescent="0.25">
      <c r="A106" s="23">
        <v>3</v>
      </c>
      <c r="B106" s="16" t="s">
        <v>27</v>
      </c>
      <c r="C106" s="9">
        <f t="shared" si="19"/>
        <v>797808</v>
      </c>
      <c r="D106" s="10">
        <v>797808</v>
      </c>
      <c r="E106" s="33">
        <f>SUM(E107:E111)</f>
        <v>1009154.6599999999</v>
      </c>
      <c r="F106" s="29">
        <f t="shared" si="14"/>
        <v>1.2649091761426308</v>
      </c>
    </row>
    <row r="107" spans="1:6" x14ac:dyDescent="0.25">
      <c r="A107" s="24">
        <v>31</v>
      </c>
      <c r="B107" s="16" t="s">
        <v>16</v>
      </c>
      <c r="C107" s="9">
        <f t="shared" si="19"/>
        <v>421544</v>
      </c>
      <c r="D107" s="10">
        <v>421544</v>
      </c>
      <c r="E107" s="33">
        <v>368187.3</v>
      </c>
      <c r="F107" s="29">
        <f t="shared" si="14"/>
        <v>0.87342554988328613</v>
      </c>
    </row>
    <row r="108" spans="1:6" x14ac:dyDescent="0.25">
      <c r="A108" s="24">
        <v>32</v>
      </c>
      <c r="B108" s="16" t="s">
        <v>15</v>
      </c>
      <c r="C108" s="9">
        <f t="shared" si="19"/>
        <v>125887</v>
      </c>
      <c r="D108" s="10">
        <v>125887</v>
      </c>
      <c r="E108" s="33">
        <v>290187.46000000002</v>
      </c>
      <c r="F108" s="29">
        <f t="shared" si="14"/>
        <v>2.3051423896033745</v>
      </c>
    </row>
    <row r="109" spans="1:6" x14ac:dyDescent="0.25">
      <c r="A109" s="24">
        <v>35</v>
      </c>
      <c r="B109" s="16" t="s">
        <v>21</v>
      </c>
      <c r="C109" s="9">
        <f t="shared" si="19"/>
        <v>215706</v>
      </c>
      <c r="D109" s="10">
        <v>215706</v>
      </c>
      <c r="E109" s="33">
        <v>303189.42</v>
      </c>
      <c r="F109" s="29">
        <f t="shared" si="14"/>
        <v>1.405567856248783</v>
      </c>
    </row>
    <row r="110" spans="1:6" x14ac:dyDescent="0.25">
      <c r="A110" s="24">
        <v>36</v>
      </c>
      <c r="B110" s="16" t="s">
        <v>40</v>
      </c>
      <c r="C110" s="9">
        <f t="shared" si="19"/>
        <v>30689</v>
      </c>
      <c r="D110" s="10">
        <v>30689</v>
      </c>
      <c r="E110" s="33">
        <v>43608.79</v>
      </c>
      <c r="F110" s="29">
        <f t="shared" si="14"/>
        <v>1.4209909087946822</v>
      </c>
    </row>
    <row r="111" spans="1:6" x14ac:dyDescent="0.25">
      <c r="A111" s="24">
        <v>37</v>
      </c>
      <c r="B111" s="16" t="s">
        <v>18</v>
      </c>
      <c r="C111" s="9">
        <f t="shared" si="19"/>
        <v>3982</v>
      </c>
      <c r="D111" s="10">
        <v>3982</v>
      </c>
      <c r="E111" s="33">
        <v>3981.69</v>
      </c>
      <c r="F111" s="29">
        <f t="shared" si="14"/>
        <v>0.99992214967353088</v>
      </c>
    </row>
    <row r="112" spans="1:6" x14ac:dyDescent="0.25">
      <c r="A112" s="23">
        <v>4</v>
      </c>
      <c r="B112" s="16" t="s">
        <v>28</v>
      </c>
      <c r="C112" s="9">
        <f t="shared" si="19"/>
        <v>163496</v>
      </c>
      <c r="D112" s="10">
        <v>163496</v>
      </c>
      <c r="E112" s="33">
        <f>E113</f>
        <v>616444.98</v>
      </c>
      <c r="F112" s="29">
        <f t="shared" si="14"/>
        <v>3.7703979302245925</v>
      </c>
    </row>
    <row r="113" spans="1:6" x14ac:dyDescent="0.25">
      <c r="A113" s="24">
        <v>42</v>
      </c>
      <c r="B113" s="16" t="s">
        <v>19</v>
      </c>
      <c r="C113" s="9">
        <f t="shared" si="19"/>
        <v>163496</v>
      </c>
      <c r="D113" s="10">
        <v>163496</v>
      </c>
      <c r="E113" s="33">
        <v>616444.98</v>
      </c>
      <c r="F113" s="29">
        <f t="shared" si="14"/>
        <v>3.7703979302245925</v>
      </c>
    </row>
    <row r="114" spans="1:6" x14ac:dyDescent="0.25">
      <c r="A114" s="20" t="s">
        <v>43</v>
      </c>
      <c r="B114" s="17" t="s">
        <v>42</v>
      </c>
      <c r="C114" s="12">
        <f t="shared" si="19"/>
        <v>0</v>
      </c>
      <c r="D114" s="8">
        <v>0</v>
      </c>
      <c r="E114" s="27">
        <f t="shared" ref="E114" si="21">E115</f>
        <v>75630.25</v>
      </c>
      <c r="F114" s="28" t="e">
        <f t="shared" si="14"/>
        <v>#DIV/0!</v>
      </c>
    </row>
    <row r="115" spans="1:6" x14ac:dyDescent="0.25">
      <c r="A115" s="21">
        <v>815</v>
      </c>
      <c r="B115" s="18" t="s">
        <v>46</v>
      </c>
      <c r="C115" s="13">
        <f>C116+C118</f>
        <v>0</v>
      </c>
      <c r="D115" s="14">
        <f>D116+D118</f>
        <v>0</v>
      </c>
      <c r="E115" s="35">
        <f>E116+E118</f>
        <v>75630.25</v>
      </c>
      <c r="F115" s="31" t="e">
        <f t="shared" si="14"/>
        <v>#DIV/0!</v>
      </c>
    </row>
    <row r="116" spans="1:6" x14ac:dyDescent="0.25">
      <c r="A116" s="23">
        <v>3</v>
      </c>
      <c r="B116" s="16" t="s">
        <v>27</v>
      </c>
      <c r="C116" s="9">
        <f>C117</f>
        <v>0</v>
      </c>
      <c r="D116" s="10">
        <f>D117</f>
        <v>0</v>
      </c>
      <c r="E116" s="33">
        <f>E117</f>
        <v>21560.25</v>
      </c>
      <c r="F116" s="29" t="e">
        <f t="shared" si="14"/>
        <v>#DIV/0!</v>
      </c>
    </row>
    <row r="117" spans="1:6" x14ac:dyDescent="0.25">
      <c r="A117" s="24">
        <v>32</v>
      </c>
      <c r="B117" s="16" t="s">
        <v>15</v>
      </c>
      <c r="C117" s="9">
        <v>0</v>
      </c>
      <c r="D117" s="10">
        <v>0</v>
      </c>
      <c r="E117" s="33">
        <v>21560.25</v>
      </c>
      <c r="F117" s="29" t="e">
        <f t="shared" si="14"/>
        <v>#DIV/0!</v>
      </c>
    </row>
    <row r="118" spans="1:6" x14ac:dyDescent="0.25">
      <c r="A118" s="23">
        <v>4</v>
      </c>
      <c r="B118" s="16" t="s">
        <v>28</v>
      </c>
      <c r="C118" s="9">
        <f>C119</f>
        <v>0</v>
      </c>
      <c r="D118" s="10">
        <f>D119</f>
        <v>0</v>
      </c>
      <c r="E118" s="33">
        <f>E119</f>
        <v>54070</v>
      </c>
      <c r="F118" s="29" t="e">
        <f t="shared" si="14"/>
        <v>#DIV/0!</v>
      </c>
    </row>
    <row r="119" spans="1:6" x14ac:dyDescent="0.25">
      <c r="A119" s="24">
        <v>42</v>
      </c>
      <c r="B119" s="16" t="s">
        <v>19</v>
      </c>
      <c r="C119" s="9">
        <f t="shared" si="19"/>
        <v>0</v>
      </c>
      <c r="D119" s="10">
        <v>0</v>
      </c>
      <c r="E119" s="33">
        <v>54070</v>
      </c>
      <c r="F119" s="29" t="e">
        <f t="shared" si="14"/>
        <v>#DIV/0!</v>
      </c>
    </row>
  </sheetData>
  <mergeCells count="1">
    <mergeCell ref="A3:B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&amp;L2. REBALANS PLANA ZA 2025. GODINU (USKLAĐENJE S DP NN 134/25)
Privitak 1b - Posebni dio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a76af9-5ab6-4c48-b433-4b99fd0dbf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8AF6B817E4B344BFFDCC97CBDB3EE5" ma:contentTypeVersion="10" ma:contentTypeDescription="Create a new document." ma:contentTypeScope="" ma:versionID="1fff90519542c208eab943e53e70dab2">
  <xsd:schema xmlns:xsd="http://www.w3.org/2001/XMLSchema" xmlns:xs="http://www.w3.org/2001/XMLSchema" xmlns:p="http://schemas.microsoft.com/office/2006/metadata/properties" xmlns:ns3="86a76af9-5ab6-4c48-b433-4b99fd0dbf0a" targetNamespace="http://schemas.microsoft.com/office/2006/metadata/properties" ma:root="true" ma:fieldsID="034fc5a7bc97ae077fcf2ba814c969c7" ns3:_="">
    <xsd:import namespace="86a76af9-5ab6-4c48-b433-4b99fd0dbf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76af9-5ab6-4c48-b433-4b99fd0dbf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414F7-E094-424B-B072-44DCEDD513F6}">
  <ds:schemaRefs>
    <ds:schemaRef ds:uri="86a76af9-5ab6-4c48-b433-4b99fd0dbf0a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31733D-BFE1-4FCF-8436-29FE1B892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76af9-5ab6-4c48-b433-4b99fd0db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1D4EE3-93E1-4C47-BF14-F8293E5A11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FSB - Posebni dio</vt:lpstr>
      <vt:lpstr>'FSB - Posebni dio'!Print_Area</vt:lpstr>
      <vt:lpstr>'FSB - 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Morana Jerković</cp:lastModifiedBy>
  <cp:lastPrinted>2025-12-15T14:15:01Z</cp:lastPrinted>
  <dcterms:created xsi:type="dcterms:W3CDTF">2022-10-31T10:11:38Z</dcterms:created>
  <dcterms:modified xsi:type="dcterms:W3CDTF">2026-03-23T12:42:21Z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ContentTypeId">
    <vt:lpwstr>0x0101005D8AF6B817E4B344BFFDCC97CBDB3EE5</vt:lpwstr>
  </property>
</Properties>
</file>